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4"/>
  <workbookPr codeName="ЭтаКнига"/>
  <mc:AlternateContent xmlns:mc="http://schemas.openxmlformats.org/markup-compatibility/2006">
    <mc:Choice Requires="x15">
      <x15ac:absPath xmlns:x15ac="http://schemas.microsoft.com/office/spreadsheetml/2010/11/ac" url="C:\Users\User\Desktop\Разработка ПД феставальная площадка\Корр\"/>
    </mc:Choice>
  </mc:AlternateContent>
  <xr:revisionPtr revIDLastSave="0" documentId="13_ncr:1_{927D4584-3251-49D3-8F53-240203CA3841}" xr6:coauthVersionLast="47" xr6:coauthVersionMax="47" xr10:uidLastSave="{00000000-0000-0000-0000-000000000000}"/>
  <bookViews>
    <workbookView xWindow="-38520" yWindow="-120" windowWidth="38640" windowHeight="21120" xr2:uid="{00000000-000D-0000-FFFF-FFFF00000000}"/>
  </bookViews>
  <sheets>
    <sheet name="Расчет НМЦД" sheetId="2" r:id="rId1"/>
  </sheets>
  <definedNames>
    <definedName name="n_1">{"","одинz","дваz","триz","четыреz","пятьz","шестьz","семьz","восемьz","девятьz"}</definedName>
    <definedName name="n_2">{"десятьz","одиннадцатьz","двенадцатьz","тринадцатьz","четырнадцатьz","пятнадцатьz","шестнадцатьz","семнадцатьz","восемнадцатьz","девятнадцатьz"}</definedName>
    <definedName name="n_3">{"";1;"двадцатьz";"тридцатьz";"сорокz";"пятьдесятz";"шестьдесятz";"семьдесятz";"восемьдесятz";"девяностоz"}</definedName>
    <definedName name="n_4">{"","стоz","двестиz","тристаz","четырестаz","пятьсотz","шестьсотz","семьсотz","восемьсотz","девятьсотz"}</definedName>
    <definedName name="n_5">{"","однаz","двеz","триz","четыреz","пятьz","шестьz","семьz","восемьz","девятьz"}</definedName>
    <definedName name="n0">"000000000000"&amp;MID(1/2,2,1)&amp;"00"</definedName>
    <definedName name="n0x">IF(n_3=1,n_2,n_3&amp;n_1)</definedName>
    <definedName name="n1x">IF(n_3=1,n_2,n_3&amp;n_5)</definedName>
    <definedName name="мил">{0,"овz";1,"z";2,"аz";5,"овz"}</definedName>
    <definedName name="НДС">#REF!</definedName>
    <definedName name="НМЦК">#REF!</definedName>
    <definedName name="_xlnm.Print_Area" localSheetId="0">'Расчет НМЦД'!$A$1:$K$29</definedName>
    <definedName name="Прописью">#REF!</definedName>
    <definedName name="Прописью1">#REF!</definedName>
    <definedName name="СтавкаНДС">#REF!</definedName>
    <definedName name="СуммаНДС">#REF!</definedName>
    <definedName name="тыс">{0,"тысячz";1,"тысячаz";2,"тысячиz";5,"тысячz"}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K24" i="2" l="1"/>
  <c r="K19" i="2"/>
  <c r="K17" i="2"/>
  <c r="K16" i="2"/>
  <c r="I16" i="2"/>
  <c r="I19" i="2"/>
  <c r="I17" i="2"/>
  <c r="G19" i="2"/>
  <c r="H19" i="2"/>
  <c r="F16" i="2"/>
  <c r="E17" i="2"/>
  <c r="E16" i="2" s="1"/>
  <c r="D17" i="2"/>
  <c r="D16" i="2" s="1"/>
  <c r="D12" i="2"/>
  <c r="D11" i="2" s="1"/>
  <c r="E12" i="2"/>
  <c r="I14" i="2" l="1"/>
  <c r="G14" i="2" s="1"/>
  <c r="H14" i="2"/>
  <c r="E11" i="2" l="1"/>
  <c r="I11" i="2" s="1"/>
  <c r="I12" i="2" s="1"/>
  <c r="K14" i="2"/>
  <c r="K12" i="2" l="1"/>
  <c r="K11" i="2" s="1"/>
  <c r="K22" i="2" l="1"/>
  <c r="K21" i="2" s="1"/>
</calcChain>
</file>

<file path=xl/sharedStrings.xml><?xml version="1.0" encoding="utf-8"?>
<sst xmlns="http://schemas.openxmlformats.org/spreadsheetml/2006/main" count="128" uniqueCount="39">
  <si>
    <t xml:space="preserve">Основные
характеристики
</t>
  </si>
  <si>
    <t>Единица измерения</t>
  </si>
  <si>
    <t>Источники информации</t>
  </si>
  <si>
    <t>Коэффициент вариации</t>
  </si>
  <si>
    <t>Средняя цена</t>
  </si>
  <si>
    <t>Дата сбора данных</t>
  </si>
  <si>
    <t>Срок действия цен</t>
  </si>
  <si>
    <t>Категории</t>
  </si>
  <si>
    <t>Цена за единицу работы, услуги без учета налога на добавленную стоимость</t>
  </si>
  <si>
    <t>Сумма налога на добавленную стоимость (рублей)</t>
  </si>
  <si>
    <t>Контроль сопоставимости финансовых условий</t>
  </si>
  <si>
    <t>Ставка налога на добавленную (процентов)</t>
  </si>
  <si>
    <t>20%</t>
  </si>
  <si>
    <t>х</t>
  </si>
  <si>
    <t>Итого начальная (максимальная) цена контракта (цена лота), начальная цена единицы работы, услуги, начальная сумма цен единиц работ, услуг без учета налога на добавленную стоимость</t>
  </si>
  <si>
    <t>Количество работ, услуг</t>
  </si>
  <si>
    <t>Стоимость работ, услуг</t>
  </si>
  <si>
    <t>Цена за единицу</t>
  </si>
  <si>
    <t>Количество</t>
  </si>
  <si>
    <t>Итого начальная максимальная) цена контракта (цена лота), начальная цена единицы работы, услуги, начальная сумма цен единиц работ, услуг с учетом налога на добавленную стоимость</t>
  </si>
  <si>
    <t>Цена за единицу работы, услуги с учетом налога на добавленную стоимость</t>
  </si>
  <si>
    <t>КП 1</t>
  </si>
  <si>
    <t>КП 2</t>
  </si>
  <si>
    <t>КП 3</t>
  </si>
  <si>
    <t>Приложение к Протоколу начальной (максимальной) цены договора (цены лота)</t>
  </si>
  <si>
    <t>Различия между максимальной и мининимальной ценой (в %)</t>
  </si>
  <si>
    <t>Выполнение работ по разработке проектной документации по устройству РУ-0,4 кв и сети электроснабжения 0,4 кВ от РУ-0,4 кВ до щитов ЩС1-14 для фестивальной площадки в рамках развития территории и размещение комплекса сооружений кинокластера «КИНОПАРК МОСКИНО» для реализации киносъемочного процесса и организации многофункционального современного пространства на земельных участках с кадастровыми номерами: 77:22:0000000:105331, 77:22:0020132:125, расположенных по адресу: Российская Федерация, город Москва,
вн.тер.г. поселение Краснопахорское, квартал 107</t>
  </si>
  <si>
    <t>усл. ед.</t>
  </si>
  <si>
    <t>11.08.2025</t>
  </si>
  <si>
    <t xml:space="preserve">Дата составления таблицы "11" августа 2025 г.                                                                                                                 </t>
  </si>
  <si>
    <t>-</t>
  </si>
  <si>
    <t>Расчет начальной (максимальной) цены договора 
на выполнение работ по разработке проектной документации по устройству РУ-0,4 кВ и сети электроснабжения 0,4 кВ от РУ-0,4 кВ до щитов ЩС1-14 для фестивальной площадки 
в рамках развития территории и размещение комплекса сооружений кинокластера «КИНОПАРК МОСКИНО» для реализации киносъемочного процесса и организации многофункционального современного пространства</t>
  </si>
  <si>
    <t>31.10.2025</t>
  </si>
  <si>
    <t>Экспертиза проектно-сметной документации с получением положительного заключения</t>
  </si>
  <si>
    <t>Стоимость начальной (максимальной) цены Договора составляет: 7 453 692 (Семь миллионов четыреста пятьдесят три тысячи шестьсот девяносто два) рубля 10 копеек, в том числе НДС 20%.</t>
  </si>
  <si>
    <t>Заместитель генерального директора по строительству и эксплуатации</t>
  </si>
  <si>
    <t>А.В. Откидач</t>
  </si>
  <si>
    <t>15.10.2025</t>
  </si>
  <si>
    <t>Способ определения поставщика (подрядчика, исполнителя) -  п. 6.4.4 Положения о закупках товаров, работ, услуг для нужд АНО «Кинопарк», (утверждено Протоколом заседания Наблюдательного совета от 16.06.2025 г. № 2, приложение к Приказу от 16.06.2025 г. № П-01-ПР-060-1/25) - Запрос предложений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</si>
</sst>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р_._-;\-* #,##0.00_р_._-;_-* &quot;-&quot;??_р_._-;_-@_-"/>
    <numFmt numFmtId="165" formatCode="#,##0.00\ _₽"/>
    <numFmt numFmtId="166" formatCode="#,##0.00&quot;р.&quot;"/>
  </numFmts>
  <fonts count="17" x14ac:knownFonts="1">
    <font>
      <sz val="11"/>
      <color theme="1"/>
      <name val="Calibri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8"/>
      <name val="Arial"/>
      <family val="2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i/>
      <sz val="14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0">
    <xf numFmtId="0" fontId="0" fillId="0" borderId="0"/>
    <xf numFmtId="0" fontId="7" fillId="0" borderId="0"/>
    <xf numFmtId="0" fontId="7" fillId="0" borderId="0">
      <alignment horizontal="left"/>
    </xf>
    <xf numFmtId="164" fontId="6" fillId="0" borderId="0" applyFill="0" applyBorder="0" applyAlignment="0" applyProtection="0"/>
    <xf numFmtId="0" fontId="8" fillId="0" borderId="0"/>
    <xf numFmtId="0" fontId="9" fillId="0" borderId="0"/>
    <xf numFmtId="0" fontId="14" fillId="0" borderId="0"/>
    <xf numFmtId="0" fontId="3" fillId="0" borderId="0"/>
    <xf numFmtId="0" fontId="8" fillId="0" borderId="0"/>
    <xf numFmtId="0" fontId="2" fillId="0" borderId="0"/>
  </cellStyleXfs>
  <cellXfs count="69">
    <xf numFmtId="0" fontId="0" fillId="0" borderId="0" xfId="0"/>
    <xf numFmtId="0" fontId="4" fillId="0" borderId="0" xfId="0" applyFont="1"/>
    <xf numFmtId="0" fontId="12" fillId="0" borderId="7" xfId="0" applyFont="1" applyBorder="1" applyAlignment="1">
      <alignment vertical="center" wrapText="1"/>
    </xf>
    <xf numFmtId="4" fontId="15" fillId="0" borderId="7" xfId="4" applyNumberFormat="1" applyFont="1" applyBorder="1" applyAlignment="1">
      <alignment horizontal="center" vertical="center"/>
    </xf>
    <xf numFmtId="165" fontId="12" fillId="0" borderId="7" xfId="0" applyNumberFormat="1" applyFont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/>
    </xf>
    <xf numFmtId="4" fontId="16" fillId="0" borderId="7" xfId="0" applyNumberFormat="1" applyFont="1" applyBorder="1" applyAlignment="1">
      <alignment horizontal="center" vertical="center" wrapText="1"/>
    </xf>
    <xf numFmtId="49" fontId="12" fillId="0" borderId="7" xfId="0" applyNumberFormat="1" applyFont="1" applyBorder="1" applyAlignment="1">
      <alignment horizontal="center" vertical="center"/>
    </xf>
    <xf numFmtId="4" fontId="10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1" fillId="0" borderId="0" xfId="0" applyFont="1" applyAlignment="1">
      <alignment wrapText="1"/>
    </xf>
    <xf numFmtId="0" fontId="10" fillId="0" borderId="0" xfId="6" applyFont="1"/>
    <xf numFmtId="0" fontId="10" fillId="0" borderId="0" xfId="0" applyFont="1" applyAlignment="1">
      <alignment vertical="top" wrapText="1"/>
    </xf>
    <xf numFmtId="0" fontId="5" fillId="0" borderId="0" xfId="0" applyFont="1"/>
    <xf numFmtId="14" fontId="4" fillId="0" borderId="0" xfId="0" applyNumberFormat="1" applyFont="1"/>
    <xf numFmtId="0" fontId="4" fillId="0" borderId="0" xfId="0" applyFont="1" applyAlignment="1">
      <alignment horizontal="center"/>
    </xf>
    <xf numFmtId="165" fontId="10" fillId="2" borderId="7" xfId="0" applyNumberFormat="1" applyFont="1" applyFill="1" applyBorder="1" applyAlignment="1">
      <alignment horizontal="center" vertical="center" wrapText="1"/>
    </xf>
    <xf numFmtId="14" fontId="10" fillId="2" borderId="7" xfId="0" applyNumberFormat="1" applyFont="1" applyFill="1" applyBorder="1" applyAlignment="1">
      <alignment horizontal="center" vertical="center"/>
    </xf>
    <xf numFmtId="49" fontId="10" fillId="2" borderId="7" xfId="7" applyNumberFormat="1" applyFont="1" applyFill="1" applyBorder="1" applyAlignment="1">
      <alignment horizontal="center" vertical="center"/>
    </xf>
    <xf numFmtId="10" fontId="16" fillId="0" borderId="7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6" fillId="0" borderId="7" xfId="0" applyFont="1" applyBorder="1" applyAlignment="1">
      <alignment horizontal="center" vertical="center" wrapText="1"/>
    </xf>
    <xf numFmtId="9" fontId="16" fillId="0" borderId="7" xfId="0" applyNumberFormat="1" applyFont="1" applyBorder="1" applyAlignment="1">
      <alignment horizontal="center" vertical="center" wrapText="1"/>
    </xf>
    <xf numFmtId="4" fontId="12" fillId="0" borderId="7" xfId="7" applyNumberFormat="1" applyFont="1" applyBorder="1" applyAlignment="1">
      <alignment horizontal="center" vertical="center" wrapText="1" shrinkToFit="1"/>
    </xf>
    <xf numFmtId="0" fontId="1" fillId="0" borderId="0" xfId="0" applyFont="1"/>
    <xf numFmtId="4" fontId="1" fillId="0" borderId="0" xfId="0" applyNumberFormat="1" applyFont="1"/>
    <xf numFmtId="0" fontId="12" fillId="0" borderId="5" xfId="0" applyFont="1" applyBorder="1" applyAlignment="1">
      <alignment horizontal="left" vertical="center" wrapText="1"/>
    </xf>
    <xf numFmtId="0" fontId="12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/>
    </xf>
    <xf numFmtId="0" fontId="10" fillId="0" borderId="4" xfId="0" applyFont="1" applyBorder="1" applyAlignment="1">
      <alignment horizontal="center" vertical="center"/>
    </xf>
    <xf numFmtId="0" fontId="10" fillId="0" borderId="6" xfId="0" applyFont="1" applyBorder="1" applyAlignment="1">
      <alignment horizontal="center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166" fontId="10" fillId="0" borderId="0" xfId="6" applyNumberFormat="1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0" fontId="13" fillId="0" borderId="1" xfId="0" applyFont="1" applyBorder="1" applyAlignment="1">
      <alignment horizontal="center" vertical="center"/>
    </xf>
    <xf numFmtId="0" fontId="10" fillId="0" borderId="12" xfId="0" applyFont="1" applyBorder="1" applyAlignment="1">
      <alignment horizontal="left" vertical="center" wrapText="1"/>
    </xf>
    <xf numFmtId="0" fontId="10" fillId="0" borderId="8" xfId="0" applyFont="1" applyBorder="1" applyAlignment="1">
      <alignment horizontal="left" vertical="center" wrapText="1"/>
    </xf>
    <xf numFmtId="0" fontId="10" fillId="0" borderId="0" xfId="0" applyFont="1" applyAlignment="1">
      <alignment horizontal="center" wrapText="1"/>
    </xf>
    <xf numFmtId="0" fontId="4" fillId="0" borderId="0" xfId="0" applyFont="1" applyAlignment="1">
      <alignment horizontal="right" vertical="top"/>
    </xf>
    <xf numFmtId="0" fontId="10" fillId="0" borderId="0" xfId="0" applyFont="1" applyAlignment="1">
      <alignment horizontal="center" vertical="center" wrapText="1"/>
    </xf>
    <xf numFmtId="1" fontId="15" fillId="0" borderId="2" xfId="4" applyNumberFormat="1" applyFont="1" applyBorder="1" applyAlignment="1">
      <alignment horizontal="center" vertical="center" wrapText="1"/>
    </xf>
    <xf numFmtId="1" fontId="15" fillId="0" borderId="4" xfId="4" applyNumberFormat="1" applyFont="1" applyBorder="1" applyAlignment="1">
      <alignment horizontal="center" vertical="center" wrapText="1"/>
    </xf>
    <xf numFmtId="1" fontId="15" fillId="0" borderId="6" xfId="4" applyNumberFormat="1" applyFont="1" applyBorder="1" applyAlignment="1">
      <alignment horizontal="center" vertical="center" wrapText="1"/>
    </xf>
    <xf numFmtId="4" fontId="12" fillId="0" borderId="13" xfId="0" applyNumberFormat="1" applyFont="1" applyBorder="1" applyAlignment="1">
      <alignment horizontal="center" vertical="center" wrapText="1"/>
    </xf>
    <xf numFmtId="4" fontId="12" fillId="0" borderId="3" xfId="0" applyNumberFormat="1" applyFont="1" applyBorder="1" applyAlignment="1">
      <alignment horizontal="center" vertical="center" wrapText="1"/>
    </xf>
    <xf numFmtId="4" fontId="12" fillId="0" borderId="5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center" vertical="top" wrapText="1"/>
    </xf>
    <xf numFmtId="0" fontId="10" fillId="0" borderId="11" xfId="0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10" fillId="0" borderId="11" xfId="0" applyFont="1" applyBorder="1" applyAlignment="1">
      <alignment horizontal="center" vertical="center" wrapText="1"/>
    </xf>
    <xf numFmtId="0" fontId="10" fillId="0" borderId="8" xfId="0" applyFont="1" applyBorder="1" applyAlignment="1">
      <alignment horizontal="center" vertical="center" wrapText="1"/>
    </xf>
    <xf numFmtId="0" fontId="10" fillId="0" borderId="9" xfId="0" applyFont="1" applyBorder="1" applyAlignment="1">
      <alignment horizontal="center" vertical="center" wrapText="1"/>
    </xf>
    <xf numFmtId="0" fontId="10" fillId="0" borderId="10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center" wrapText="1"/>
    </xf>
    <xf numFmtId="10" fontId="16" fillId="0" borderId="2" xfId="0" applyNumberFormat="1" applyFont="1" applyBorder="1" applyAlignment="1">
      <alignment horizontal="center" vertical="center" wrapText="1"/>
    </xf>
    <xf numFmtId="10" fontId="16" fillId="0" borderId="4" xfId="0" applyNumberFormat="1" applyFont="1" applyBorder="1" applyAlignment="1">
      <alignment horizontal="center" vertical="center" wrapText="1"/>
    </xf>
    <xf numFmtId="10" fontId="16" fillId="0" borderId="6" xfId="0" applyNumberFormat="1" applyFont="1" applyBorder="1" applyAlignment="1">
      <alignment horizontal="center" vertical="center" wrapText="1"/>
    </xf>
    <xf numFmtId="4" fontId="12" fillId="0" borderId="7" xfId="0" applyNumberFormat="1" applyFont="1" applyBorder="1" applyAlignment="1">
      <alignment horizontal="center" vertical="center" wrapText="1"/>
    </xf>
  </cellXfs>
  <cellStyles count="10">
    <cellStyle name="Excel Built-in Normal" xfId="6" xr:uid="{00000000-0005-0000-0000-000000000000}"/>
    <cellStyle name="Обычный" xfId="0" builtinId="0"/>
    <cellStyle name="Обычный 17" xfId="5" xr:uid="{00000000-0005-0000-0000-000002000000}"/>
    <cellStyle name="Обычный 2" xfId="2" xr:uid="{00000000-0005-0000-0000-000003000000}"/>
    <cellStyle name="Обычный 2 2" xfId="8" xr:uid="{00000000-0005-0000-0000-000004000000}"/>
    <cellStyle name="Обычный 3" xfId="1" xr:uid="{00000000-0005-0000-0000-000005000000}"/>
    <cellStyle name="Обычный 4" xfId="7" xr:uid="{00000000-0005-0000-0000-000006000000}"/>
    <cellStyle name="Обычный 5" xfId="9" xr:uid="{00000000-0005-0000-0000-000007000000}"/>
    <cellStyle name="Обычный_Лист1" xfId="4" xr:uid="{00000000-0005-0000-0000-000008000000}"/>
    <cellStyle name="Финансовый 2" xfId="3" xr:uid="{00000000-0005-0000-0000-000009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Лист1"/>
  <dimension ref="A1:M31"/>
  <sheetViews>
    <sheetView tabSelected="1" view="pageBreakPreview" zoomScale="70" zoomScaleNormal="90" zoomScaleSheetLayoutView="70" workbookViewId="0">
      <selection activeCell="E13" sqref="E13"/>
    </sheetView>
  </sheetViews>
  <sheetFormatPr defaultColWidth="9.1796875" defaultRowHeight="15.5" x14ac:dyDescent="0.35"/>
  <cols>
    <col min="1" max="1" width="35.54296875" style="1" customWidth="1"/>
    <col min="2" max="2" width="32.453125" style="1" customWidth="1"/>
    <col min="3" max="3" width="15.81640625" style="1" customWidth="1"/>
    <col min="4" max="4" width="22.453125" style="1" customWidth="1"/>
    <col min="5" max="5" width="23" style="1" customWidth="1"/>
    <col min="6" max="7" width="22.453125" style="1" customWidth="1"/>
    <col min="8" max="8" width="37.453125" style="1" customWidth="1"/>
    <col min="9" max="9" width="20.453125" style="15" customWidth="1"/>
    <col min="10" max="10" width="16.453125" style="1" customWidth="1"/>
    <col min="11" max="11" width="22.1796875" style="1" customWidth="1"/>
    <col min="12" max="12" width="14" style="1" bestFit="1" customWidth="1"/>
    <col min="13" max="13" width="11.81640625" style="1" customWidth="1"/>
    <col min="14" max="16384" width="9.1796875" style="1"/>
  </cols>
  <sheetData>
    <row r="1" spans="1:12" ht="24.75" customHeight="1" x14ac:dyDescent="0.35">
      <c r="G1" s="41" t="s">
        <v>24</v>
      </c>
      <c r="H1" s="41"/>
      <c r="I1" s="41"/>
      <c r="J1" s="41"/>
      <c r="K1" s="41"/>
    </row>
    <row r="2" spans="1:12" ht="68.25" customHeight="1" x14ac:dyDescent="0.35">
      <c r="A2" s="42" t="s">
        <v>31</v>
      </c>
      <c r="B2" s="42"/>
      <c r="C2" s="42"/>
      <c r="D2" s="42"/>
      <c r="E2" s="42"/>
      <c r="F2" s="42"/>
      <c r="G2" s="42"/>
      <c r="H2" s="42"/>
      <c r="I2" s="42"/>
      <c r="J2" s="42"/>
      <c r="K2" s="42"/>
    </row>
    <row r="3" spans="1:12" ht="15" hidden="1" customHeight="1" x14ac:dyDescent="0.35">
      <c r="A3" s="49"/>
      <c r="B3" s="49"/>
      <c r="C3" s="49"/>
      <c r="D3" s="49"/>
      <c r="E3" s="49"/>
      <c r="F3" s="49"/>
      <c r="G3" s="49"/>
      <c r="H3" s="49"/>
      <c r="I3" s="50"/>
      <c r="J3" s="49"/>
      <c r="K3" s="49"/>
    </row>
    <row r="4" spans="1:12" ht="25.5" customHeight="1" x14ac:dyDescent="0.35">
      <c r="A4" s="36"/>
      <c r="B4" s="36"/>
      <c r="C4" s="36"/>
      <c r="D4" s="36"/>
      <c r="E4" s="36"/>
      <c r="F4" s="36"/>
      <c r="G4" s="36"/>
      <c r="H4" s="36"/>
      <c r="I4" s="36"/>
      <c r="J4" s="36"/>
      <c r="K4" s="36"/>
    </row>
    <row r="5" spans="1:12" ht="51" customHeight="1" x14ac:dyDescent="0.35">
      <c r="G5" s="64" t="s">
        <v>38</v>
      </c>
      <c r="H5" s="64"/>
      <c r="I5" s="64"/>
      <c r="J5" s="64"/>
      <c r="K5" s="64"/>
    </row>
    <row r="6" spans="1:12" ht="37.5" customHeight="1" x14ac:dyDescent="0.35">
      <c r="A6" s="32" t="s">
        <v>7</v>
      </c>
      <c r="B6" s="32" t="s">
        <v>0</v>
      </c>
      <c r="C6" s="32" t="s">
        <v>1</v>
      </c>
      <c r="D6" s="57" t="s">
        <v>17</v>
      </c>
      <c r="E6" s="58"/>
      <c r="F6" s="59"/>
      <c r="G6" s="60" t="s">
        <v>10</v>
      </c>
      <c r="H6" s="61"/>
      <c r="I6" s="9" t="s">
        <v>17</v>
      </c>
      <c r="J6" s="32" t="s">
        <v>15</v>
      </c>
      <c r="K6" s="32" t="s">
        <v>16</v>
      </c>
    </row>
    <row r="7" spans="1:12" ht="15.75" customHeight="1" x14ac:dyDescent="0.35">
      <c r="A7" s="33"/>
      <c r="B7" s="33"/>
      <c r="C7" s="33"/>
      <c r="D7" s="51" t="s">
        <v>2</v>
      </c>
      <c r="E7" s="52"/>
      <c r="F7" s="53"/>
      <c r="G7" s="62"/>
      <c r="H7" s="63"/>
      <c r="I7" s="29" t="s">
        <v>4</v>
      </c>
      <c r="J7" s="33"/>
      <c r="K7" s="33"/>
    </row>
    <row r="8" spans="1:12" ht="32.25" customHeight="1" x14ac:dyDescent="0.35">
      <c r="A8" s="33"/>
      <c r="B8" s="33"/>
      <c r="C8" s="33"/>
      <c r="D8" s="54"/>
      <c r="E8" s="55"/>
      <c r="F8" s="56"/>
      <c r="G8" s="32" t="s">
        <v>3</v>
      </c>
      <c r="H8" s="32" t="s">
        <v>25</v>
      </c>
      <c r="I8" s="30"/>
      <c r="J8" s="33"/>
      <c r="K8" s="33"/>
    </row>
    <row r="9" spans="1:12" ht="24" customHeight="1" x14ac:dyDescent="0.35">
      <c r="A9" s="34"/>
      <c r="B9" s="34"/>
      <c r="C9" s="34"/>
      <c r="D9" s="20" t="s">
        <v>21</v>
      </c>
      <c r="E9" s="20" t="s">
        <v>22</v>
      </c>
      <c r="F9" s="20" t="s">
        <v>23</v>
      </c>
      <c r="G9" s="34"/>
      <c r="H9" s="34"/>
      <c r="I9" s="31"/>
      <c r="J9" s="34"/>
      <c r="K9" s="34"/>
    </row>
    <row r="10" spans="1:12" ht="18" x14ac:dyDescent="0.35">
      <c r="A10" s="9">
        <v>1</v>
      </c>
      <c r="B10" s="9">
        <v>2</v>
      </c>
      <c r="C10" s="9">
        <v>3</v>
      </c>
      <c r="D10" s="9">
        <v>4</v>
      </c>
      <c r="E10" s="9">
        <v>5</v>
      </c>
      <c r="F10" s="9">
        <v>6</v>
      </c>
      <c r="G10" s="9">
        <v>7</v>
      </c>
      <c r="H10" s="9">
        <v>8</v>
      </c>
      <c r="I10" s="20">
        <v>9</v>
      </c>
      <c r="J10" s="20">
        <v>10</v>
      </c>
      <c r="K10" s="21">
        <v>11</v>
      </c>
    </row>
    <row r="11" spans="1:12" ht="54" x14ac:dyDescent="0.35">
      <c r="A11" s="2" t="s">
        <v>8</v>
      </c>
      <c r="B11" s="43" t="s">
        <v>26</v>
      </c>
      <c r="C11" s="32" t="s">
        <v>27</v>
      </c>
      <c r="D11" s="3">
        <f>D14-D12</f>
        <v>5861730.2583333328</v>
      </c>
      <c r="E11" s="3">
        <f t="shared" ref="E11" si="0">E14-E12</f>
        <v>6000000</v>
      </c>
      <c r="F11" s="3">
        <v>7220000</v>
      </c>
      <c r="G11" s="19" t="s">
        <v>13</v>
      </c>
      <c r="H11" s="19" t="s">
        <v>13</v>
      </c>
      <c r="I11" s="4">
        <f>ROUND((D11+E11+F11)/3,2)</f>
        <v>6360576.75</v>
      </c>
      <c r="J11" s="22" t="s">
        <v>13</v>
      </c>
      <c r="K11" s="3">
        <f t="shared" ref="K11" si="1">K14-K12</f>
        <v>5959465.6416666666</v>
      </c>
    </row>
    <row r="12" spans="1:12" ht="36" x14ac:dyDescent="0.35">
      <c r="A12" s="2" t="s">
        <v>9</v>
      </c>
      <c r="B12" s="44"/>
      <c r="C12" s="33"/>
      <c r="D12" s="5">
        <f>D14*20/120</f>
        <v>1172346.0516666665</v>
      </c>
      <c r="E12" s="5">
        <f t="shared" ref="E12" si="2">E14*20/120</f>
        <v>1200000</v>
      </c>
      <c r="F12" s="5" t="s">
        <v>30</v>
      </c>
      <c r="G12" s="19" t="s">
        <v>13</v>
      </c>
      <c r="H12" s="19" t="s">
        <v>13</v>
      </c>
      <c r="I12" s="6">
        <f>I14-I11</f>
        <v>790782.01999999955</v>
      </c>
      <c r="J12" s="19" t="s">
        <v>13</v>
      </c>
      <c r="K12" s="5">
        <f t="shared" ref="K12" si="3">K14-K14/1.2</f>
        <v>1191893.1283333329</v>
      </c>
    </row>
    <row r="13" spans="1:12" ht="36" x14ac:dyDescent="0.35">
      <c r="A13" s="2" t="s">
        <v>11</v>
      </c>
      <c r="B13" s="44"/>
      <c r="C13" s="33"/>
      <c r="D13" s="23">
        <v>0.2</v>
      </c>
      <c r="E13" s="23">
        <v>0.2</v>
      </c>
      <c r="F13" s="23" t="s">
        <v>30</v>
      </c>
      <c r="G13" s="19" t="s">
        <v>13</v>
      </c>
      <c r="H13" s="19" t="s">
        <v>13</v>
      </c>
      <c r="I13" s="19" t="s">
        <v>13</v>
      </c>
      <c r="J13" s="19" t="s">
        <v>13</v>
      </c>
      <c r="K13" s="7" t="s">
        <v>12</v>
      </c>
    </row>
    <row r="14" spans="1:12" ht="54" x14ac:dyDescent="0.35">
      <c r="A14" s="2" t="s">
        <v>20</v>
      </c>
      <c r="B14" s="45"/>
      <c r="C14" s="34"/>
      <c r="D14" s="24">
        <v>7034076.3099999996</v>
      </c>
      <c r="E14" s="24">
        <v>7200000</v>
      </c>
      <c r="F14" s="24">
        <v>7220000</v>
      </c>
      <c r="G14" s="8">
        <f>_xlfn.STDEV.S(D14,E14,F14)/I14*100</f>
        <v>1.4271508281860357</v>
      </c>
      <c r="H14" s="16">
        <f>(MAX(D14:F14)*100/MIN(D14:F14))-100</f>
        <v>2.643185569876195</v>
      </c>
      <c r="I14" s="6">
        <f>ROUND((D14+E14+F14)/3,2)</f>
        <v>7151358.7699999996</v>
      </c>
      <c r="J14" s="22">
        <v>1</v>
      </c>
      <c r="K14" s="6">
        <f>I14*D15*J14</f>
        <v>7151358.7699999996</v>
      </c>
    </row>
    <row r="15" spans="1:12" ht="18" x14ac:dyDescent="0.35">
      <c r="A15" s="2" t="s">
        <v>18</v>
      </c>
      <c r="B15" s="19"/>
      <c r="C15" s="19"/>
      <c r="D15" s="46">
        <v>1</v>
      </c>
      <c r="E15" s="47"/>
      <c r="F15" s="48"/>
      <c r="G15" s="19" t="s">
        <v>13</v>
      </c>
      <c r="H15" s="19" t="s">
        <v>13</v>
      </c>
      <c r="I15" s="19" t="s">
        <v>13</v>
      </c>
      <c r="J15" s="19" t="s">
        <v>13</v>
      </c>
      <c r="K15" s="19" t="s">
        <v>13</v>
      </c>
      <c r="L15" s="1">
        <v>1</v>
      </c>
    </row>
    <row r="16" spans="1:12" ht="56.5" customHeight="1" x14ac:dyDescent="0.35">
      <c r="A16" s="2" t="s">
        <v>8</v>
      </c>
      <c r="B16" s="65" t="s">
        <v>33</v>
      </c>
      <c r="C16" s="32" t="s">
        <v>27</v>
      </c>
      <c r="D16" s="3">
        <f>D19-D17</f>
        <v>247500</v>
      </c>
      <c r="E16" s="3">
        <f t="shared" ref="E16" si="4">E19-E17</f>
        <v>250000</v>
      </c>
      <c r="F16" s="3">
        <f>F19</f>
        <v>310000</v>
      </c>
      <c r="G16" s="19" t="s">
        <v>13</v>
      </c>
      <c r="H16" s="19" t="s">
        <v>13</v>
      </c>
      <c r="I16" s="4">
        <f>ROUND((D16+E16+F16)/3,2)</f>
        <v>269166.67</v>
      </c>
      <c r="J16" s="19" t="s">
        <v>13</v>
      </c>
      <c r="K16" s="3">
        <f t="shared" ref="K16" si="5">K19-K17</f>
        <v>251944.44166666668</v>
      </c>
    </row>
    <row r="17" spans="1:13" ht="36" x14ac:dyDescent="0.35">
      <c r="A17" s="2" t="s">
        <v>9</v>
      </c>
      <c r="B17" s="66"/>
      <c r="C17" s="33"/>
      <c r="D17" s="5">
        <f>D19*20/120</f>
        <v>49500</v>
      </c>
      <c r="E17" s="5">
        <f t="shared" ref="E17" si="6">E19*20/120</f>
        <v>50000</v>
      </c>
      <c r="F17" s="5" t="s">
        <v>30</v>
      </c>
      <c r="G17" s="19" t="s">
        <v>13</v>
      </c>
      <c r="H17" s="19" t="s">
        <v>13</v>
      </c>
      <c r="I17" s="6">
        <f>I19-I16</f>
        <v>33166.660000000033</v>
      </c>
      <c r="J17" s="19" t="s">
        <v>13</v>
      </c>
      <c r="K17" s="5">
        <f t="shared" ref="K17" si="7">K19-K19/1.2</f>
        <v>50388.888333333336</v>
      </c>
    </row>
    <row r="18" spans="1:13" ht="36" x14ac:dyDescent="0.35">
      <c r="A18" s="2" t="s">
        <v>11</v>
      </c>
      <c r="B18" s="66"/>
      <c r="C18" s="33"/>
      <c r="D18" s="23">
        <v>0.2</v>
      </c>
      <c r="E18" s="23">
        <v>0.2</v>
      </c>
      <c r="F18" s="23" t="s">
        <v>30</v>
      </c>
      <c r="G18" s="19" t="s">
        <v>13</v>
      </c>
      <c r="H18" s="19" t="s">
        <v>13</v>
      </c>
      <c r="I18" s="19" t="s">
        <v>13</v>
      </c>
      <c r="J18" s="19" t="s">
        <v>13</v>
      </c>
      <c r="K18" s="7" t="s">
        <v>12</v>
      </c>
    </row>
    <row r="19" spans="1:13" ht="54" x14ac:dyDescent="0.35">
      <c r="A19" s="2" t="s">
        <v>20</v>
      </c>
      <c r="B19" s="67"/>
      <c r="C19" s="34"/>
      <c r="D19" s="24">
        <v>297000</v>
      </c>
      <c r="E19" s="24">
        <v>300000</v>
      </c>
      <c r="F19" s="24">
        <v>310000</v>
      </c>
      <c r="G19" s="8">
        <f>_xlfn.STDEV.S(D19,E19,F19)/I19*100</f>
        <v>2.2514419053810726</v>
      </c>
      <c r="H19" s="16">
        <f>(MAX(D19:F19)*100/MIN(D19:F19))-100</f>
        <v>4.3771043771043736</v>
      </c>
      <c r="I19" s="6">
        <f>ROUND((D19+E19+F19)/3,2)</f>
        <v>302333.33</v>
      </c>
      <c r="J19" s="22">
        <v>1</v>
      </c>
      <c r="K19" s="6">
        <f>I19*D20*J19</f>
        <v>302333.33</v>
      </c>
    </row>
    <row r="20" spans="1:13" ht="18" x14ac:dyDescent="0.35">
      <c r="A20" s="2" t="s">
        <v>18</v>
      </c>
      <c r="B20" s="19"/>
      <c r="C20" s="19"/>
      <c r="D20" s="68">
        <v>1</v>
      </c>
      <c r="E20" s="68"/>
      <c r="F20" s="68"/>
      <c r="G20" s="19"/>
      <c r="H20" s="19"/>
      <c r="I20" s="19"/>
      <c r="J20" s="19"/>
      <c r="K20" s="19"/>
    </row>
    <row r="21" spans="1:13" s="25" customFormat="1" ht="167.25" customHeight="1" x14ac:dyDescent="0.35">
      <c r="A21" s="2" t="s">
        <v>14</v>
      </c>
      <c r="B21" s="19" t="s">
        <v>13</v>
      </c>
      <c r="C21" s="19" t="s">
        <v>13</v>
      </c>
      <c r="D21" s="19" t="s">
        <v>13</v>
      </c>
      <c r="E21" s="19" t="s">
        <v>13</v>
      </c>
      <c r="F21" s="19" t="s">
        <v>13</v>
      </c>
      <c r="G21" s="19" t="s">
        <v>13</v>
      </c>
      <c r="H21" s="19" t="s">
        <v>13</v>
      </c>
      <c r="I21" s="19" t="s">
        <v>13</v>
      </c>
      <c r="J21" s="19" t="s">
        <v>13</v>
      </c>
      <c r="K21" s="3">
        <f>K24-K22</f>
        <v>6211410.083333333</v>
      </c>
    </row>
    <row r="22" spans="1:13" s="25" customFormat="1" ht="66" customHeight="1" x14ac:dyDescent="0.35">
      <c r="A22" s="2" t="s">
        <v>9</v>
      </c>
      <c r="B22" s="19" t="s">
        <v>13</v>
      </c>
      <c r="C22" s="19" t="s">
        <v>13</v>
      </c>
      <c r="D22" s="19" t="s">
        <v>13</v>
      </c>
      <c r="E22" s="19" t="s">
        <v>13</v>
      </c>
      <c r="F22" s="19" t="s">
        <v>13</v>
      </c>
      <c r="G22" s="19" t="s">
        <v>13</v>
      </c>
      <c r="H22" s="19" t="s">
        <v>13</v>
      </c>
      <c r="I22" s="19" t="s">
        <v>13</v>
      </c>
      <c r="J22" s="19" t="s">
        <v>13</v>
      </c>
      <c r="K22" s="5">
        <f>K24-K24/1.2</f>
        <v>1242282.0166666666</v>
      </c>
    </row>
    <row r="23" spans="1:13" s="25" customFormat="1" ht="50.25" customHeight="1" x14ac:dyDescent="0.35">
      <c r="A23" s="2" t="s">
        <v>11</v>
      </c>
      <c r="B23" s="19" t="s">
        <v>13</v>
      </c>
      <c r="C23" s="19" t="s">
        <v>13</v>
      </c>
      <c r="D23" s="7" t="s">
        <v>13</v>
      </c>
      <c r="E23" s="7" t="s">
        <v>13</v>
      </c>
      <c r="F23" s="7" t="s">
        <v>13</v>
      </c>
      <c r="G23" s="19" t="s">
        <v>13</v>
      </c>
      <c r="H23" s="19" t="s">
        <v>13</v>
      </c>
      <c r="I23" s="19" t="s">
        <v>13</v>
      </c>
      <c r="J23" s="19" t="s">
        <v>13</v>
      </c>
      <c r="K23" s="7" t="s">
        <v>12</v>
      </c>
    </row>
    <row r="24" spans="1:13" s="25" customFormat="1" ht="155.25" customHeight="1" x14ac:dyDescent="0.35">
      <c r="A24" s="2" t="s">
        <v>19</v>
      </c>
      <c r="B24" s="19" t="s">
        <v>13</v>
      </c>
      <c r="C24" s="19" t="s">
        <v>13</v>
      </c>
      <c r="D24" s="19" t="s">
        <v>13</v>
      </c>
      <c r="E24" s="19" t="s">
        <v>13</v>
      </c>
      <c r="F24" s="19" t="s">
        <v>13</v>
      </c>
      <c r="G24" s="19" t="s">
        <v>13</v>
      </c>
      <c r="H24" s="19" t="s">
        <v>13</v>
      </c>
      <c r="I24" s="19" t="s">
        <v>13</v>
      </c>
      <c r="J24" s="19" t="s">
        <v>13</v>
      </c>
      <c r="K24" s="3">
        <f>SUMIF(A11:A26,"Цена за единицу работы, услуги с учетом налога на добавленную стоимость",K11:K26)</f>
        <v>7453692.0999999996</v>
      </c>
      <c r="L24" s="26"/>
    </row>
    <row r="25" spans="1:13" ht="30" customHeight="1" x14ac:dyDescent="0.35">
      <c r="A25" s="27" t="s">
        <v>5</v>
      </c>
      <c r="B25" s="9" t="s">
        <v>13</v>
      </c>
      <c r="C25" s="9" t="s">
        <v>13</v>
      </c>
      <c r="D25" s="17">
        <v>45879</v>
      </c>
      <c r="E25" s="18" t="s">
        <v>28</v>
      </c>
      <c r="F25" s="17">
        <v>45879</v>
      </c>
      <c r="G25" s="19" t="s">
        <v>13</v>
      </c>
      <c r="H25" s="19" t="s">
        <v>13</v>
      </c>
      <c r="I25" s="4" t="s">
        <v>13</v>
      </c>
      <c r="J25" s="28" t="s">
        <v>13</v>
      </c>
      <c r="K25" s="19" t="s">
        <v>13</v>
      </c>
    </row>
    <row r="26" spans="1:13" ht="33" customHeight="1" x14ac:dyDescent="0.35">
      <c r="A26" s="27" t="s">
        <v>6</v>
      </c>
      <c r="B26" s="19" t="s">
        <v>13</v>
      </c>
      <c r="C26" s="19" t="s">
        <v>13</v>
      </c>
      <c r="D26" s="18" t="s">
        <v>32</v>
      </c>
      <c r="E26" s="18" t="s">
        <v>37</v>
      </c>
      <c r="F26" s="18" t="s">
        <v>32</v>
      </c>
      <c r="G26" s="19" t="s">
        <v>13</v>
      </c>
      <c r="H26" s="19" t="s">
        <v>13</v>
      </c>
      <c r="I26" s="19" t="s">
        <v>13</v>
      </c>
      <c r="J26" s="19" t="s">
        <v>13</v>
      </c>
      <c r="K26" s="19" t="s">
        <v>13</v>
      </c>
    </row>
    <row r="27" spans="1:13" ht="31.5" customHeight="1" x14ac:dyDescent="0.35">
      <c r="A27" s="38" t="s">
        <v>34</v>
      </c>
      <c r="B27" s="38"/>
      <c r="C27" s="38"/>
      <c r="D27" s="38"/>
      <c r="E27" s="38"/>
      <c r="F27" s="38"/>
      <c r="G27" s="38"/>
      <c r="H27" s="38"/>
      <c r="I27" s="38"/>
      <c r="J27" s="38"/>
      <c r="K27" s="39"/>
    </row>
    <row r="28" spans="1:13" ht="24.75" customHeight="1" x14ac:dyDescent="0.4">
      <c r="A28" s="36" t="s">
        <v>35</v>
      </c>
      <c r="B28" s="36"/>
      <c r="C28" s="36"/>
      <c r="D28" s="36"/>
      <c r="E28" s="36"/>
      <c r="F28" s="36"/>
      <c r="G28" s="36"/>
      <c r="H28" s="37"/>
      <c r="I28" s="37"/>
      <c r="J28" s="40" t="s">
        <v>36</v>
      </c>
      <c r="K28" s="40"/>
      <c r="L28" s="10"/>
      <c r="M28" s="10"/>
    </row>
    <row r="29" spans="1:13" ht="27.75" customHeight="1" x14ac:dyDescent="0.4">
      <c r="A29" s="35" t="s">
        <v>29</v>
      </c>
      <c r="B29" s="35"/>
      <c r="C29" s="35"/>
      <c r="D29" s="35"/>
      <c r="E29" s="35"/>
      <c r="F29" s="35"/>
      <c r="G29" s="35"/>
      <c r="H29" s="11"/>
      <c r="I29" s="11"/>
      <c r="J29" s="12"/>
      <c r="K29" s="12"/>
    </row>
    <row r="31" spans="1:13" x14ac:dyDescent="0.35">
      <c r="A31" s="13"/>
      <c r="D31" s="14"/>
    </row>
  </sheetData>
  <mergeCells count="27">
    <mergeCell ref="G1:K1"/>
    <mergeCell ref="A2:K2"/>
    <mergeCell ref="B11:B14"/>
    <mergeCell ref="D15:F15"/>
    <mergeCell ref="A3:K3"/>
    <mergeCell ref="A4:K4"/>
    <mergeCell ref="D7:F8"/>
    <mergeCell ref="D6:F6"/>
    <mergeCell ref="G6:H7"/>
    <mergeCell ref="G5:K5"/>
    <mergeCell ref="A6:A9"/>
    <mergeCell ref="B6:B9"/>
    <mergeCell ref="K6:K9"/>
    <mergeCell ref="C6:C9"/>
    <mergeCell ref="G8:G9"/>
    <mergeCell ref="H8:H9"/>
    <mergeCell ref="I7:I9"/>
    <mergeCell ref="J6:J9"/>
    <mergeCell ref="A29:G29"/>
    <mergeCell ref="A28:G28"/>
    <mergeCell ref="H28:I28"/>
    <mergeCell ref="A27:K27"/>
    <mergeCell ref="J28:K28"/>
    <mergeCell ref="C11:C14"/>
    <mergeCell ref="B16:B19"/>
    <mergeCell ref="D20:F20"/>
    <mergeCell ref="C16:C19"/>
  </mergeCells>
  <pageMargins left="0.23622047244094491" right="0.23622047244094491" top="0.74803149606299213" bottom="0.74803149606299213" header="0.31496062992125984" footer="0.31496062992125984"/>
  <pageSetup paperSize="9" scale="4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Расчет НМЦД</vt:lpstr>
      <vt:lpstr>'Расчет НМЦД'!Область_печати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Виктория</dc:creator>
  <cp:lastModifiedBy>User</cp:lastModifiedBy>
  <cp:lastPrinted>2023-08-25T13:56:54Z</cp:lastPrinted>
  <dcterms:created xsi:type="dcterms:W3CDTF">2015-08-07T14:00:00Z</dcterms:created>
  <dcterms:modified xsi:type="dcterms:W3CDTF">2025-10-07T09:20:47Z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1049-11.2.0.9232</vt:lpwstr>
  </property>
  <property fmtid="{D5CDD505-2E9C-101B-9397-08002B2CF9AE}" pid="3" name="KSOReadingLayout">
    <vt:bool>false</vt:bool>
  </property>
</Properties>
</file>